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jaminengel/Library/Messages/Attachments/db/11/6474E7EE-7DD4-452E-8F34-88C0A16EDB19/"/>
    </mc:Choice>
  </mc:AlternateContent>
  <xr:revisionPtr revIDLastSave="0" documentId="13_ncr:1_{2651EC89-EBF0-F142-90B7-ACC1467E0B67}" xr6:coauthVersionLast="47" xr6:coauthVersionMax="47" xr10:uidLastSave="{00000000-0000-0000-0000-000000000000}"/>
  <bookViews>
    <workbookView xWindow="28180" yWindow="460" windowWidth="24940" windowHeight="28580" xr2:uid="{533DF939-5E32-3543-9891-A4B45560E5A8}"/>
  </bookViews>
  <sheets>
    <sheet name="Intec ROI Calc" sheetId="2" r:id="rId1"/>
  </sheets>
  <definedNames>
    <definedName name="_xlnm.Print_Area" localSheetId="0">'Intec ROI Calc'!$B$2:$J$53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C32" i="2"/>
  <c r="C33" i="2" s="1"/>
  <c r="E32" i="2"/>
  <c r="E33" i="2" s="1"/>
  <c r="E35" i="2" s="1"/>
  <c r="E67" i="2"/>
  <c r="C67" i="2"/>
  <c r="E66" i="2"/>
  <c r="E65" i="2"/>
  <c r="E64" i="2"/>
  <c r="E59" i="2"/>
  <c r="E37" i="2" s="1"/>
  <c r="C59" i="2"/>
  <c r="C37" i="2" s="1"/>
  <c r="C44" i="2"/>
  <c r="E23" i="2"/>
  <c r="E22" i="2"/>
  <c r="E21" i="2"/>
  <c r="E20" i="2"/>
  <c r="C58" i="2" l="1"/>
  <c r="C36" i="2"/>
  <c r="C35" i="2"/>
  <c r="C57" i="2"/>
  <c r="C61" i="2" s="1"/>
  <c r="C62" i="2" s="1"/>
  <c r="H37" i="2"/>
  <c r="C9" i="2" s="1"/>
  <c r="E58" i="2"/>
  <c r="E57" i="2"/>
  <c r="E36" i="2"/>
  <c r="C39" i="2" l="1"/>
  <c r="C40" i="2" s="1"/>
  <c r="C38" i="2"/>
  <c r="E61" i="2"/>
  <c r="E39" i="2"/>
  <c r="E38" i="2"/>
  <c r="E62" i="2" l="1"/>
  <c r="C46" i="2"/>
  <c r="E40" i="2"/>
  <c r="C45" i="2" s="1"/>
  <c r="H45" i="2"/>
  <c r="H48" i="2" s="1"/>
  <c r="C11" i="2" l="1"/>
  <c r="E49" i="2"/>
  <c r="C10" i="2"/>
  <c r="H50" i="2"/>
  <c r="E48" i="2"/>
  <c r="E50" i="2"/>
  <c r="H49" i="2"/>
</calcChain>
</file>

<file path=xl/sharedStrings.xml><?xml version="1.0" encoding="utf-8"?>
<sst xmlns="http://schemas.openxmlformats.org/spreadsheetml/2006/main" count="70" uniqueCount="69">
  <si>
    <t>Does scrap decrease from Intec services?</t>
  </si>
  <si>
    <t>inverse</t>
  </si>
  <si>
    <t>Scrap Improvement from Automation</t>
  </si>
  <si>
    <t>Does production speed increase with Intec servcies</t>
  </si>
  <si>
    <t>Production Speed Improvement from Automation</t>
  </si>
  <si>
    <t>Daily Hours for Cell</t>
  </si>
  <si>
    <t># of Cells</t>
  </si>
  <si>
    <t>hide</t>
  </si>
  <si>
    <t>Workdays per week</t>
  </si>
  <si>
    <t>Hours p/ Shift</t>
  </si>
  <si>
    <t xml:space="preserve">   Contribution Profit Margin</t>
  </si>
  <si>
    <t>Daily Cell Contribution Margin</t>
  </si>
  <si>
    <t>Emphasize</t>
  </si>
  <si>
    <t>Daily Labor Cost</t>
  </si>
  <si>
    <t>Daily Material Costs</t>
  </si>
  <si>
    <t>Daily Production (Revenue)</t>
  </si>
  <si>
    <t>sales@intecautomation.com</t>
  </si>
  <si>
    <t>(603) 332-7733</t>
  </si>
  <si>
    <t>www.intecautomation.com</t>
  </si>
  <si>
    <t>INTEC AUTOMATION</t>
  </si>
  <si>
    <t>BREAK-EVEN  (DAYS)</t>
  </si>
  <si>
    <t>CONTRIBUTION MARGIN IMPROVEMENT</t>
  </si>
  <si>
    <t>OVERALL EQUIPMENT EFFECTIVENESS IMPROVEMENT</t>
  </si>
  <si>
    <t>Contribution Profit Margin</t>
  </si>
  <si>
    <t>Annual Contribution Margin</t>
  </si>
  <si>
    <t xml:space="preserve">    Labor Cost % of Revenue</t>
  </si>
  <si>
    <t>Annual Labor Costs</t>
  </si>
  <si>
    <t>Annual Material Costs</t>
  </si>
  <si>
    <t>Annual Revenue</t>
  </si>
  <si>
    <t>Efficiecy Adjusted Daily Output (pieces)</t>
  </si>
  <si>
    <t>Maximum Daily Output (pieces)</t>
  </si>
  <si>
    <t>RETURN ON INVESTMENT</t>
  </si>
  <si>
    <t>automated range</t>
  </si>
  <si>
    <t>85-100%</t>
  </si>
  <si>
    <t>Input for customer</t>
  </si>
  <si>
    <t>Overall Equipment Effectiveness (OEE)</t>
  </si>
  <si>
    <t>manual/semi auto</t>
  </si>
  <si>
    <t>50-75%</t>
  </si>
  <si>
    <t xml:space="preserve">Manual and semi-automated production facilities typically see 40%-70% OEE, while automated processes can reach 85%-99.9%. </t>
  </si>
  <si>
    <t>EFFICIENCY CALCULATED BY OVERALL EQUIPMENT EFFECTIVENESS (OEE)</t>
  </si>
  <si>
    <t>All-In Annual Employee Cost: Technician</t>
  </si>
  <si>
    <t>All-In Hourly Operator Cost (Full Burden)</t>
  </si>
  <si>
    <t>Widget Material Cost Per Piece</t>
  </si>
  <si>
    <t>Widget value (piece)</t>
  </si>
  <si>
    <t xml:space="preserve"># of Technicians Per Shift </t>
  </si>
  <si>
    <t># of Operators Per Shift</t>
  </si>
  <si>
    <t>Shifts</t>
  </si>
  <si>
    <t>DAILY OUTPUT &amp; ASSUMPTIONS</t>
  </si>
  <si>
    <t>NOTES</t>
  </si>
  <si>
    <t>AFTER INVESTMENT</t>
  </si>
  <si>
    <t>CURRENT</t>
  </si>
  <si>
    <t xml:space="preserve">CURRENT ASSEMBLY PROCESS </t>
  </si>
  <si>
    <r>
      <t xml:space="preserve">  *Inputs are in </t>
    </r>
    <r>
      <rPr>
        <i/>
        <sz val="12"/>
        <color rgb="FF0F7DC8"/>
        <rFont val="Poppins Regular"/>
      </rPr>
      <t>blue</t>
    </r>
    <r>
      <rPr>
        <i/>
        <sz val="12"/>
        <color theme="1"/>
        <rFont val="Poppins Regular"/>
      </rPr>
      <t>, calculated cells are black.</t>
    </r>
  </si>
  <si>
    <t>INVESTMENTS IN AUTOMATION PAY FOR THEMSELVES</t>
  </si>
  <si>
    <t>OPTIMIZATION BEFORE &amp; AFTER AUTOMATION</t>
  </si>
  <si>
    <t>ROI ON AUTOMATION UPGRADES WITH INTEC</t>
  </si>
  <si>
    <t>BACKGROUND CALC NOTES/ NOT PRINTED</t>
  </si>
  <si>
    <t>Years</t>
  </si>
  <si>
    <t>Contribution Margin Improvement</t>
  </si>
  <si>
    <t>Capital budget available based on 1 Year ROI</t>
  </si>
  <si>
    <t>Capital budget available based on 2 Year ROI</t>
  </si>
  <si>
    <t>Reduction in Operators</t>
  </si>
  <si>
    <t>ROI %</t>
  </si>
  <si>
    <t>ROI $</t>
  </si>
  <si>
    <t>PRO FORMA</t>
  </si>
  <si>
    <t>INVESTMENT RECOMMENDATIONS</t>
  </si>
  <si>
    <t>Recommended Investment in Automation</t>
  </si>
  <si>
    <t>Production Speed (pieces/hour)</t>
  </si>
  <si>
    <t>Labor Cost Available Reallocation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</si>
</sst>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0.0"/>
  </numFmts>
  <fonts count="4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Poppins Regular"/>
    </font>
    <font>
      <i/>
      <sz val="18"/>
      <color theme="4"/>
      <name val="Poppins Regular"/>
    </font>
    <font>
      <sz val="18"/>
      <color theme="1"/>
      <name val="Poppins Regular"/>
    </font>
    <font>
      <i/>
      <sz val="18"/>
      <color theme="8" tint="-0.249977111117893"/>
      <name val="Poppins Regular"/>
    </font>
    <font>
      <i/>
      <sz val="18"/>
      <color theme="1"/>
      <name val="Poppins Regular"/>
    </font>
    <font>
      <sz val="18"/>
      <color theme="8" tint="-0.249977111117893"/>
      <name val="Poppins Regular"/>
    </font>
    <font>
      <sz val="12"/>
      <name val="Poppins Regular"/>
    </font>
    <font>
      <b/>
      <sz val="18"/>
      <color theme="1"/>
      <name val="Poppins Regular"/>
    </font>
    <font>
      <sz val="16"/>
      <color theme="1"/>
      <name val="Poppins Regular"/>
    </font>
    <font>
      <b/>
      <sz val="16"/>
      <color theme="1"/>
      <name val="Poppins Regular"/>
    </font>
    <font>
      <sz val="16"/>
      <color theme="0"/>
      <name val="Poppins Regular"/>
    </font>
    <font>
      <b/>
      <sz val="18"/>
      <color theme="0"/>
      <name val="Poppins Regular"/>
    </font>
    <font>
      <sz val="20"/>
      <color theme="0"/>
      <name val="Poppins Regular"/>
    </font>
    <font>
      <b/>
      <sz val="12"/>
      <color theme="1"/>
      <name val="Poppins Regular"/>
    </font>
    <font>
      <sz val="18"/>
      <color theme="0"/>
      <name val="Poppins Regular"/>
    </font>
    <font>
      <i/>
      <sz val="11"/>
      <name val="Poppins Regular"/>
    </font>
    <font>
      <sz val="16"/>
      <color theme="8" tint="-0.249977111117893"/>
      <name val="Poppins Regular"/>
    </font>
    <font>
      <i/>
      <sz val="16"/>
      <color theme="1"/>
      <name val="Poppins Regular"/>
    </font>
    <font>
      <i/>
      <sz val="16"/>
      <name val="Poppins Regular"/>
    </font>
    <font>
      <i/>
      <sz val="11"/>
      <color theme="1"/>
      <name val="Poppins Regular"/>
    </font>
    <font>
      <sz val="12"/>
      <color theme="0"/>
      <name val="Poppins Regular"/>
    </font>
    <font>
      <i/>
      <sz val="12"/>
      <color theme="1"/>
      <name val="Poppins Regular"/>
    </font>
    <font>
      <sz val="18"/>
      <color rgb="FF0F7DC8"/>
      <name val="Poppins Regular"/>
    </font>
    <font>
      <b/>
      <u/>
      <sz val="18"/>
      <color theme="1"/>
      <name val="Poppins Regular"/>
    </font>
    <font>
      <b/>
      <sz val="18"/>
      <color rgb="FF000000"/>
      <name val="Poppins Regular"/>
    </font>
    <font>
      <i/>
      <sz val="12"/>
      <color rgb="FF0F7DC8"/>
      <name val="Poppins Regular"/>
    </font>
    <font>
      <sz val="12"/>
      <color rgb="FF75B947"/>
      <name val="Poppins Regular"/>
    </font>
    <font>
      <b/>
      <sz val="21"/>
      <color rgb="FF134169"/>
      <name val="Poppins Regular"/>
    </font>
    <font>
      <b/>
      <i/>
      <sz val="18"/>
      <color theme="1"/>
      <name val="Poppins Regular"/>
    </font>
    <font>
      <b/>
      <sz val="18"/>
      <color theme="8" tint="-0.249977111117893"/>
      <name val="Poppins Regular"/>
    </font>
    <font>
      <sz val="20"/>
      <color theme="1"/>
      <name val="Poppins Regular"/>
    </font>
    <font>
      <b/>
      <sz val="16"/>
      <color theme="0"/>
      <name val="Poppins Regular"/>
    </font>
    <font>
      <sz val="18"/>
      <color rgb="FF0070C0"/>
      <name val="Poppins Regular"/>
    </font>
    <font>
      <sz val="12"/>
      <color rgb="FF0E7DC8"/>
      <name val="Poppins Regular"/>
    </font>
    <font>
      <sz val="18"/>
      <color rgb="FF0E7DC8"/>
      <name val="Poppins Regular"/>
    </font>
    <font>
      <b/>
      <u/>
      <sz val="16"/>
      <color theme="0"/>
      <name val="Poppins Regular"/>
    </font>
    <font>
      <i/>
      <sz val="18"/>
      <color theme="0"/>
      <name val="Poppins Regular"/>
    </font>
    <font>
      <i/>
      <sz val="14"/>
      <color theme="0"/>
      <name val="Poppins Regular"/>
    </font>
    <font>
      <sz val="14"/>
      <color theme="0"/>
      <name val="Poppins 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34169"/>
        <bgColor indexed="64"/>
      </patternFill>
    </fill>
    <fill>
      <patternFill patternType="solid">
        <fgColor rgb="FFA8CD31"/>
        <bgColor indexed="64"/>
      </patternFill>
    </fill>
  </fills>
  <borders count="9">
    <border>
      <left/>
      <right/>
      <top/>
      <bottom/>
      <diagonal/>
    </border>
    <border>
      <left style="thin">
        <color rgb="FFA8CD31"/>
      </left>
      <right/>
      <top style="thin">
        <color rgb="FFA8CD31"/>
      </top>
      <bottom/>
      <diagonal/>
    </border>
    <border>
      <left/>
      <right/>
      <top style="thin">
        <color rgb="FFA8CD31"/>
      </top>
      <bottom/>
      <diagonal/>
    </border>
    <border>
      <left/>
      <right style="thin">
        <color rgb="FFA8CD31"/>
      </right>
      <top style="thin">
        <color rgb="FFA8CD31"/>
      </top>
      <bottom/>
      <diagonal/>
    </border>
    <border>
      <left style="thin">
        <color rgb="FFA8CD31"/>
      </left>
      <right/>
      <top/>
      <bottom/>
      <diagonal/>
    </border>
    <border>
      <left/>
      <right style="thin">
        <color rgb="FFA8CD31"/>
      </right>
      <top/>
      <bottom/>
      <diagonal/>
    </border>
    <border>
      <left style="thin">
        <color rgb="FFA8CD31"/>
      </left>
      <right/>
      <top/>
      <bottom style="thin">
        <color rgb="FFA8CD31"/>
      </bottom>
      <diagonal/>
    </border>
    <border>
      <left/>
      <right/>
      <top/>
      <bottom style="thin">
        <color rgb="FFA8CD31"/>
      </bottom>
      <diagonal/>
    </border>
    <border>
      <left/>
      <right style="thin">
        <color rgb="FFA8CD31"/>
      </right>
      <top/>
      <bottom style="thin">
        <color rgb="FFA8CD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164" fontId="3" fillId="2" borderId="0" xfId="2" applyNumberFormat="1" applyFont="1" applyFill="1"/>
    <xf numFmtId="0" fontId="4" fillId="2" borderId="0" xfId="0" applyFont="1" applyFill="1"/>
    <xf numFmtId="165" fontId="5" fillId="2" borderId="0" xfId="1" applyNumberFormat="1" applyFont="1" applyFill="1"/>
    <xf numFmtId="165" fontId="6" fillId="3" borderId="0" xfId="1" applyNumberFormat="1" applyFont="1" applyFill="1" applyAlignment="1">
      <alignment wrapText="1"/>
    </xf>
    <xf numFmtId="0" fontId="4" fillId="3" borderId="0" xfId="0" applyFont="1" applyFill="1"/>
    <xf numFmtId="165" fontId="4" fillId="2" borderId="0" xfId="1" applyNumberFormat="1" applyFont="1" applyFill="1"/>
    <xf numFmtId="165" fontId="6" fillId="2" borderId="0" xfId="1" applyNumberFormat="1" applyFont="1" applyFill="1" applyAlignment="1">
      <alignment wrapText="1"/>
    </xf>
    <xf numFmtId="165" fontId="4" fillId="3" borderId="0" xfId="1" applyNumberFormat="1" applyFont="1" applyFill="1"/>
    <xf numFmtId="0" fontId="2" fillId="3" borderId="0" xfId="0" applyFont="1" applyFill="1"/>
    <xf numFmtId="165" fontId="7" fillId="2" borderId="0" xfId="1" applyNumberFormat="1" applyFont="1" applyFill="1"/>
    <xf numFmtId="0" fontId="8" fillId="2" borderId="0" xfId="0" applyFont="1" applyFill="1"/>
    <xf numFmtId="6" fontId="6" fillId="3" borderId="0" xfId="0" applyNumberFormat="1" applyFont="1" applyFill="1" applyAlignment="1">
      <alignment wrapText="1"/>
    </xf>
    <xf numFmtId="6" fontId="9" fillId="3" borderId="0" xfId="0" applyNumberFormat="1" applyFont="1" applyFill="1"/>
    <xf numFmtId="0" fontId="9" fillId="3" borderId="0" xfId="0" applyFont="1" applyFill="1"/>
    <xf numFmtId="8" fontId="6" fillId="2" borderId="0" xfId="0" applyNumberFormat="1" applyFont="1" applyFill="1" applyAlignment="1">
      <alignment wrapText="1"/>
    </xf>
    <xf numFmtId="6" fontId="9" fillId="2" borderId="0" xfId="0" applyNumberFormat="1" applyFont="1" applyFill="1"/>
    <xf numFmtId="0" fontId="9" fillId="2" borderId="0" xfId="0" applyFont="1" applyFill="1"/>
    <xf numFmtId="0" fontId="11" fillId="4" borderId="0" xfId="0" applyFont="1" applyFill="1" applyAlignment="1">
      <alignment horizontal="right"/>
    </xf>
    <xf numFmtId="0" fontId="2" fillId="4" borderId="0" xfId="0" applyFont="1" applyFill="1"/>
    <xf numFmtId="6" fontId="9" fillId="4" borderId="0" xfId="0" applyNumberFormat="1" applyFont="1" applyFill="1" applyAlignment="1">
      <alignment horizontal="right"/>
    </xf>
    <xf numFmtId="10" fontId="13" fillId="4" borderId="0" xfId="0" applyNumberFormat="1" applyFont="1" applyFill="1" applyAlignment="1">
      <alignment horizontal="left"/>
    </xf>
    <xf numFmtId="0" fontId="10" fillId="2" borderId="0" xfId="0" applyFont="1" applyFill="1"/>
    <xf numFmtId="6" fontId="9" fillId="2" borderId="0" xfId="0" applyNumberFormat="1" applyFont="1" applyFill="1" applyAlignment="1">
      <alignment horizontal="right"/>
    </xf>
    <xf numFmtId="10" fontId="9" fillId="2" borderId="0" xfId="0" applyNumberFormat="1" applyFont="1" applyFill="1" applyAlignment="1">
      <alignment horizontal="right"/>
    </xf>
    <xf numFmtId="0" fontId="15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6" fillId="2" borderId="0" xfId="0" applyFont="1" applyFill="1"/>
    <xf numFmtId="9" fontId="17" fillId="2" borderId="0" xfId="2" applyFont="1" applyFill="1"/>
    <xf numFmtId="165" fontId="18" fillId="2" borderId="0" xfId="1" applyNumberFormat="1" applyFont="1" applyFill="1"/>
    <xf numFmtId="165" fontId="19" fillId="2" borderId="0" xfId="1" applyNumberFormat="1" applyFont="1" applyFill="1" applyAlignment="1">
      <alignment wrapText="1"/>
    </xf>
    <xf numFmtId="164" fontId="20" fillId="2" borderId="0" xfId="2" applyNumberFormat="1" applyFont="1" applyFill="1"/>
    <xf numFmtId="6" fontId="4" fillId="3" borderId="0" xfId="0" applyNumberFormat="1" applyFont="1" applyFill="1"/>
    <xf numFmtId="6" fontId="11" fillId="2" borderId="0" xfId="0" applyNumberFormat="1" applyFont="1" applyFill="1"/>
    <xf numFmtId="6" fontId="19" fillId="2" borderId="0" xfId="0" applyNumberFormat="1" applyFont="1" applyFill="1" applyAlignment="1">
      <alignment wrapText="1"/>
    </xf>
    <xf numFmtId="6" fontId="10" fillId="2" borderId="0" xfId="0" applyNumberFormat="1" applyFont="1" applyFill="1"/>
    <xf numFmtId="164" fontId="19" fillId="2" borderId="0" xfId="2" applyNumberFormat="1" applyFont="1" applyFill="1"/>
    <xf numFmtId="6" fontId="6" fillId="2" borderId="0" xfId="0" applyNumberFormat="1" applyFont="1" applyFill="1" applyAlignment="1">
      <alignment wrapText="1"/>
    </xf>
    <xf numFmtId="6" fontId="4" fillId="2" borderId="0" xfId="0" applyNumberFormat="1" applyFont="1" applyFill="1"/>
    <xf numFmtId="164" fontId="21" fillId="2" borderId="0" xfId="2" applyNumberFormat="1" applyFont="1" applyFill="1"/>
    <xf numFmtId="8" fontId="4" fillId="2" borderId="0" xfId="0" applyNumberFormat="1" applyFont="1" applyFill="1"/>
    <xf numFmtId="165" fontId="9" fillId="2" borderId="0" xfId="1" applyNumberFormat="1" applyFont="1" applyFill="1"/>
    <xf numFmtId="165" fontId="4" fillId="2" borderId="0" xfId="1" applyNumberFormat="1" applyFont="1" applyFill="1" applyAlignment="1">
      <alignment wrapText="1"/>
    </xf>
    <xf numFmtId="164" fontId="4" fillId="2" borderId="0" xfId="2" applyNumberFormat="1" applyFont="1" applyFill="1"/>
    <xf numFmtId="0" fontId="13" fillId="2" borderId="0" xfId="0" applyFont="1" applyFill="1"/>
    <xf numFmtId="0" fontId="16" fillId="4" borderId="0" xfId="0" applyFont="1" applyFill="1"/>
    <xf numFmtId="0" fontId="13" fillId="4" borderId="0" xfId="0" applyFont="1" applyFill="1"/>
    <xf numFmtId="164" fontId="6" fillId="2" borderId="0" xfId="2" applyNumberFormat="1" applyFont="1" applyFill="1" applyAlignment="1">
      <alignment wrapText="1"/>
    </xf>
    <xf numFmtId="164" fontId="9" fillId="2" borderId="0" xfId="2" applyNumberFormat="1" applyFont="1" applyFill="1"/>
    <xf numFmtId="0" fontId="23" fillId="2" borderId="0" xfId="0" applyFont="1" applyFill="1" applyAlignment="1">
      <alignment wrapText="1"/>
    </xf>
    <xf numFmtId="164" fontId="6" fillId="4" borderId="0" xfId="2" applyNumberFormat="1" applyFont="1" applyFill="1" applyAlignment="1">
      <alignment wrapText="1"/>
    </xf>
    <xf numFmtId="164" fontId="9" fillId="4" borderId="0" xfId="2" applyNumberFormat="1" applyFont="1" applyFill="1"/>
    <xf numFmtId="164" fontId="13" fillId="4" borderId="0" xfId="2" applyNumberFormat="1" applyFont="1" applyFill="1"/>
    <xf numFmtId="0" fontId="22" fillId="4" borderId="0" xfId="0" applyFont="1" applyFill="1"/>
    <xf numFmtId="8" fontId="4" fillId="3" borderId="0" xfId="0" applyNumberFormat="1" applyFont="1" applyFill="1"/>
    <xf numFmtId="167" fontId="6" fillId="2" borderId="0" xfId="0" applyNumberFormat="1" applyFont="1" applyFill="1" applyAlignment="1">
      <alignment wrapText="1"/>
    </xf>
    <xf numFmtId="167" fontId="7" fillId="2" borderId="0" xfId="0" applyNumberFormat="1" applyFont="1" applyFill="1"/>
    <xf numFmtId="167" fontId="7" fillId="3" borderId="0" xfId="0" applyNumberFormat="1" applyFont="1" applyFill="1"/>
    <xf numFmtId="165" fontId="24" fillId="2" borderId="0" xfId="1" applyNumberFormat="1" applyFont="1" applyFill="1"/>
    <xf numFmtId="0" fontId="25" fillId="2" borderId="0" xfId="0" applyFont="1" applyFill="1"/>
    <xf numFmtId="0" fontId="2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13" fillId="4" borderId="0" xfId="0" applyFont="1" applyFill="1" applyAlignment="1">
      <alignment horizontal="right" wrapText="1"/>
    </xf>
    <xf numFmtId="0" fontId="26" fillId="2" borderId="0" xfId="0" applyFont="1" applyFill="1" applyAlignment="1">
      <alignment horizontal="right"/>
    </xf>
    <xf numFmtId="0" fontId="26" fillId="2" borderId="0" xfId="0" applyFont="1" applyFill="1" applyAlignment="1">
      <alignment horizontal="left"/>
    </xf>
    <xf numFmtId="0" fontId="23" fillId="2" borderId="0" xfId="0" applyFont="1" applyFill="1"/>
    <xf numFmtId="0" fontId="28" fillId="2" borderId="0" xfId="0" applyFont="1" applyFill="1"/>
    <xf numFmtId="0" fontId="29" fillId="2" borderId="0" xfId="0" applyFont="1" applyFill="1"/>
    <xf numFmtId="166" fontId="7" fillId="3" borderId="0" xfId="1" applyNumberFormat="1" applyFont="1" applyFill="1"/>
    <xf numFmtId="0" fontId="13" fillId="2" borderId="0" xfId="0" applyFont="1" applyFill="1" applyAlignment="1">
      <alignment wrapText="1"/>
    </xf>
    <xf numFmtId="0" fontId="14" fillId="2" borderId="0" xfId="0" applyFont="1" applyFill="1"/>
    <xf numFmtId="6" fontId="9" fillId="5" borderId="0" xfId="0" applyNumberFormat="1" applyFont="1" applyFill="1"/>
    <xf numFmtId="6" fontId="30" fillId="5" borderId="0" xfId="0" applyNumberFormat="1" applyFont="1" applyFill="1" applyAlignment="1">
      <alignment wrapText="1"/>
    </xf>
    <xf numFmtId="167" fontId="31" fillId="5" borderId="0" xfId="0" applyNumberFormat="1" applyFont="1" applyFill="1"/>
    <xf numFmtId="167" fontId="30" fillId="5" borderId="0" xfId="0" applyNumberFormat="1" applyFont="1" applyFill="1" applyAlignment="1">
      <alignment wrapText="1"/>
    </xf>
    <xf numFmtId="167" fontId="30" fillId="5" borderId="0" xfId="0" applyNumberFormat="1" applyFont="1" applyFill="1"/>
    <xf numFmtId="6" fontId="30" fillId="5" borderId="0" xfId="0" applyNumberFormat="1" applyFont="1" applyFill="1"/>
    <xf numFmtId="0" fontId="32" fillId="2" borderId="0" xfId="0" applyFont="1" applyFill="1"/>
    <xf numFmtId="6" fontId="30" fillId="5" borderId="0" xfId="0" applyNumberFormat="1" applyFont="1" applyFill="1" applyAlignment="1">
      <alignment horizontal="right"/>
    </xf>
    <xf numFmtId="0" fontId="30" fillId="5" borderId="0" xfId="0" applyFont="1" applyFill="1"/>
    <xf numFmtId="6" fontId="9" fillId="3" borderId="0" xfId="0" applyNumberFormat="1" applyFont="1" applyFill="1" applyAlignment="1">
      <alignment horizontal="left"/>
    </xf>
    <xf numFmtId="0" fontId="12" fillId="2" borderId="0" xfId="0" applyFont="1" applyFill="1"/>
    <xf numFmtId="164" fontId="9" fillId="3" borderId="0" xfId="0" applyNumberFormat="1" applyFont="1" applyFill="1"/>
    <xf numFmtId="6" fontId="9" fillId="3" borderId="0" xfId="0" applyNumberFormat="1" applyFont="1" applyFill="1" applyAlignment="1">
      <alignment horizontal="right"/>
    </xf>
    <xf numFmtId="10" fontId="9" fillId="2" borderId="0" xfId="0" applyNumberFormat="1" applyFont="1" applyFill="1" applyAlignment="1">
      <alignment horizontal="left"/>
    </xf>
    <xf numFmtId="1" fontId="9" fillId="2" borderId="0" xfId="0" applyNumberFormat="1" applyFont="1" applyFill="1" applyAlignment="1">
      <alignment horizontal="right"/>
    </xf>
    <xf numFmtId="0" fontId="16" fillId="3" borderId="0" xfId="0" applyFont="1" applyFill="1"/>
    <xf numFmtId="10" fontId="25" fillId="3" borderId="1" xfId="0" applyNumberFormat="1" applyFont="1" applyFill="1" applyBorder="1" applyAlignment="1">
      <alignment horizontal="right"/>
    </xf>
    <xf numFmtId="0" fontId="25" fillId="3" borderId="2" xfId="0" applyFont="1" applyFill="1" applyBorder="1"/>
    <xf numFmtId="0" fontId="25" fillId="3" borderId="2" xfId="0" applyFont="1" applyFill="1" applyBorder="1" applyAlignment="1">
      <alignment horizontal="right"/>
    </xf>
    <xf numFmtId="0" fontId="25" fillId="3" borderId="3" xfId="0" applyFont="1" applyFill="1" applyBorder="1" applyAlignment="1">
      <alignment horizontal="right"/>
    </xf>
    <xf numFmtId="1" fontId="4" fillId="2" borderId="4" xfId="0" applyNumberFormat="1" applyFont="1" applyFill="1" applyBorder="1" applyAlignment="1">
      <alignment horizontal="right"/>
    </xf>
    <xf numFmtId="10" fontId="4" fillId="2" borderId="0" xfId="0" applyNumberFormat="1" applyFont="1" applyFill="1"/>
    <xf numFmtId="6" fontId="4" fillId="2" borderId="5" xfId="0" applyNumberFormat="1" applyFont="1" applyFill="1" applyBorder="1"/>
    <xf numFmtId="1" fontId="4" fillId="3" borderId="4" xfId="0" applyNumberFormat="1" applyFont="1" applyFill="1" applyBorder="1" applyAlignment="1">
      <alignment horizontal="right"/>
    </xf>
    <xf numFmtId="10" fontId="4" fillId="3" borderId="0" xfId="0" applyNumberFormat="1" applyFont="1" applyFill="1"/>
    <xf numFmtId="6" fontId="4" fillId="3" borderId="5" xfId="0" applyNumberFormat="1" applyFont="1" applyFill="1" applyBorder="1"/>
    <xf numFmtId="0" fontId="4" fillId="2" borderId="7" xfId="0" applyFont="1" applyFill="1" applyBorder="1"/>
    <xf numFmtId="10" fontId="4" fillId="2" borderId="7" xfId="0" applyNumberFormat="1" applyFont="1" applyFill="1" applyBorder="1"/>
    <xf numFmtId="6" fontId="4" fillId="2" borderId="8" xfId="0" applyNumberFormat="1" applyFont="1" applyFill="1" applyBorder="1"/>
    <xf numFmtId="0" fontId="33" fillId="4" borderId="0" xfId="0" applyFont="1" applyFill="1"/>
    <xf numFmtId="0" fontId="11" fillId="4" borderId="0" xfId="0" applyFont="1" applyFill="1"/>
    <xf numFmtId="164" fontId="9" fillId="3" borderId="0" xfId="2" applyNumberFormat="1" applyFont="1" applyFill="1"/>
    <xf numFmtId="164" fontId="6" fillId="3" borderId="0" xfId="2" applyNumberFormat="1" applyFont="1" applyFill="1" applyAlignment="1">
      <alignment wrapText="1"/>
    </xf>
    <xf numFmtId="0" fontId="35" fillId="3" borderId="0" xfId="0" applyFont="1" applyFill="1"/>
    <xf numFmtId="0" fontId="9" fillId="3" borderId="0" xfId="0" applyFont="1" applyFill="1" applyAlignment="1">
      <alignment horizontal="left"/>
    </xf>
    <xf numFmtId="6" fontId="9" fillId="2" borderId="0" xfId="0" applyNumberFormat="1" applyFont="1" applyFill="1" applyAlignment="1">
      <alignment horizontal="left"/>
    </xf>
    <xf numFmtId="0" fontId="26" fillId="3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9" fontId="35" fillId="3" borderId="0" xfId="2" applyFont="1" applyFill="1"/>
    <xf numFmtId="167" fontId="30" fillId="2" borderId="0" xfId="0" applyNumberFormat="1" applyFont="1" applyFill="1"/>
    <xf numFmtId="167" fontId="31" fillId="2" borderId="0" xfId="0" applyNumberFormat="1" applyFont="1" applyFill="1"/>
    <xf numFmtId="167" fontId="30" fillId="2" borderId="0" xfId="0" applyNumberFormat="1" applyFont="1" applyFill="1" applyAlignment="1">
      <alignment wrapText="1"/>
    </xf>
    <xf numFmtId="165" fontId="7" fillId="2" borderId="0" xfId="1" applyNumberFormat="1" applyFont="1" applyFill="1" applyProtection="1">
      <protection locked="0"/>
    </xf>
    <xf numFmtId="167" fontId="7" fillId="3" borderId="0" xfId="0" applyNumberFormat="1" applyFont="1" applyFill="1" applyProtection="1">
      <protection locked="0"/>
    </xf>
    <xf numFmtId="167" fontId="7" fillId="2" borderId="0" xfId="0" applyNumberFormat="1" applyFont="1" applyFill="1" applyProtection="1">
      <protection locked="0"/>
    </xf>
    <xf numFmtId="166" fontId="7" fillId="3" borderId="0" xfId="1" applyNumberFormat="1" applyFont="1" applyFill="1" applyProtection="1">
      <protection locked="0"/>
    </xf>
    <xf numFmtId="8" fontId="7" fillId="2" borderId="0" xfId="0" applyNumberFormat="1" applyFont="1" applyFill="1" applyProtection="1">
      <protection locked="0"/>
    </xf>
    <xf numFmtId="8" fontId="7" fillId="3" borderId="0" xfId="0" applyNumberFormat="1" applyFont="1" applyFill="1" applyProtection="1">
      <protection locked="0"/>
    </xf>
    <xf numFmtId="165" fontId="24" fillId="2" borderId="0" xfId="1" applyNumberFormat="1" applyFont="1" applyFill="1" applyProtection="1">
      <protection locked="0"/>
    </xf>
    <xf numFmtId="2" fontId="7" fillId="2" borderId="0" xfId="0" applyNumberFormat="1" applyFont="1" applyFill="1" applyProtection="1">
      <protection locked="0"/>
    </xf>
    <xf numFmtId="164" fontId="36" fillId="3" borderId="0" xfId="2" applyNumberFormat="1" applyFont="1" applyFill="1" applyProtection="1">
      <protection locked="0"/>
    </xf>
    <xf numFmtId="1" fontId="34" fillId="2" borderId="6" xfId="0" applyNumberFormat="1" applyFont="1" applyFill="1" applyBorder="1" applyAlignment="1" applyProtection="1">
      <alignment horizontal="right"/>
      <protection locked="0"/>
    </xf>
    <xf numFmtId="0" fontId="22" fillId="2" borderId="0" xfId="0" applyFont="1" applyFill="1"/>
    <xf numFmtId="0" fontId="33" fillId="2" borderId="0" xfId="0" applyFont="1" applyFill="1" applyAlignment="1">
      <alignment horizontal="right"/>
    </xf>
    <xf numFmtId="0" fontId="37" fillId="2" borderId="0" xfId="0" applyFont="1" applyFill="1"/>
    <xf numFmtId="6" fontId="13" fillId="2" borderId="0" xfId="0" applyNumberFormat="1" applyFont="1" applyFill="1"/>
    <xf numFmtId="6" fontId="38" fillId="2" borderId="0" xfId="0" applyNumberFormat="1" applyFont="1" applyFill="1" applyAlignment="1">
      <alignment wrapText="1"/>
    </xf>
    <xf numFmtId="8" fontId="16" fillId="2" borderId="0" xfId="0" applyNumberFormat="1" applyFont="1" applyFill="1"/>
    <xf numFmtId="8" fontId="38" fillId="2" borderId="0" xfId="0" applyNumberFormat="1" applyFont="1" applyFill="1" applyAlignment="1">
      <alignment wrapText="1"/>
    </xf>
    <xf numFmtId="0" fontId="39" fillId="2" borderId="0" xfId="0" applyFont="1" applyFill="1"/>
    <xf numFmtId="164" fontId="39" fillId="2" borderId="0" xfId="2" applyNumberFormat="1" applyFont="1" applyFill="1"/>
    <xf numFmtId="0" fontId="40" fillId="2" borderId="0" xfId="0" applyFont="1" applyFill="1"/>
    <xf numFmtId="164" fontId="39" fillId="2" borderId="0" xfId="2" applyNumberFormat="1" applyFont="1" applyFill="1" applyAlignment="1">
      <alignment wrapText="1"/>
    </xf>
    <xf numFmtId="165" fontId="16" fillId="2" borderId="0" xfId="1" applyNumberFormat="1" applyFont="1" applyFill="1"/>
    <xf numFmtId="165" fontId="38" fillId="2" borderId="0" xfId="1" applyNumberFormat="1" applyFont="1" applyFill="1" applyAlignment="1">
      <alignment wrapText="1"/>
    </xf>
    <xf numFmtId="9" fontId="16" fillId="2" borderId="0" xfId="2" applyFont="1" applyFill="1"/>
    <xf numFmtId="9" fontId="22" fillId="2" borderId="0" xfId="0" applyNumberFormat="1" applyFont="1" applyFill="1"/>
    <xf numFmtId="164" fontId="16" fillId="2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E7DC8"/>
      <color rgb="FF134169"/>
      <color rgb="FFA8C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1473200</xdr:colOff>
      <xdr:row>1</xdr:row>
      <xdr:rowOff>38301</xdr:rowOff>
    </xdr:from>
    <xdr:ext cx="2608817" cy="850699"/>
    <xdr:pic>
      <xdr:nvPicPr>
        <xdr:cNvPr id="2" name="Picture 1">
          <a:extLst>
            <a:ext uri="{FF2B5EF4-FFF2-40B4-BE49-F238E27FC236}">
              <a16:creationId xmlns:a16="http://schemas.microsoft.com/office/drawing/2014/main" id="{AF81D1EE-24E6-FF4F-BB9E-8C54D8387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68600" y="279601"/>
          <a:ext cx="2608817" cy="8506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8A1D-33C8-5546-9A30-701A8A32BAC7}">
  <sheetPr>
    <pageSetUpPr fitToPage="1"/>
  </sheetPr>
  <dimension ref="A2:N82"/>
  <sheetViews>
    <sheetView tabSelected="1" zoomScale="79" zoomScaleNormal="80" workbookViewId="0">
      <selection activeCell="E28" sqref="E28"/>
    </sheetView>
  </sheetViews>
  <sheetFormatPr baseColWidth="10" defaultRowHeight="19"/>
  <cols>
    <col min="1" max="1" width="5.83203125" style="1" customWidth="1"/>
    <col min="2" max="2" width="83" style="1" customWidth="1"/>
    <col min="3" max="3" width="23.83203125" style="1" customWidth="1"/>
    <col min="4" max="4" width="4.33203125" style="1" customWidth="1"/>
    <col min="5" max="5" width="28.1640625" style="1" customWidth="1"/>
    <col min="6" max="6" width="9.1640625" style="1" customWidth="1"/>
    <col min="7" max="7" width="4.6640625" style="1" customWidth="1"/>
    <col min="8" max="8" width="25.5" style="1" customWidth="1"/>
    <col min="9" max="9" width="5.33203125" style="1" customWidth="1"/>
    <col min="10" max="10" width="56.1640625" style="1" customWidth="1"/>
    <col min="11" max="11" width="17.1640625" style="1" customWidth="1"/>
    <col min="12" max="12" width="45.33203125" style="1" customWidth="1"/>
    <col min="13" max="16384" width="10.83203125" style="1"/>
  </cols>
  <sheetData>
    <row r="2" spans="2:12" ht="30" customHeight="1">
      <c r="B2" s="70" t="s">
        <v>55</v>
      </c>
    </row>
    <row r="3" spans="2:12" ht="30" customHeight="1">
      <c r="B3" s="70" t="s">
        <v>54</v>
      </c>
    </row>
    <row r="4" spans="2:12" ht="20" customHeight="1">
      <c r="B4" s="69" t="s">
        <v>53</v>
      </c>
    </row>
    <row r="5" spans="2:12" ht="20" customHeight="1">
      <c r="B5" s="68" t="s">
        <v>52</v>
      </c>
    </row>
    <row r="6" spans="2:12" ht="10" customHeight="1"/>
    <row r="7" spans="2:12" ht="30" customHeight="1">
      <c r="B7" s="48" t="s">
        <v>65</v>
      </c>
      <c r="C7" s="47"/>
      <c r="D7" s="47"/>
      <c r="E7" s="47"/>
      <c r="F7" s="47"/>
      <c r="G7" s="47"/>
      <c r="H7" s="47"/>
      <c r="I7" s="47"/>
      <c r="J7" s="47"/>
    </row>
    <row r="8" spans="2:12" ht="10" customHeight="1">
      <c r="B8" s="46"/>
      <c r="C8" s="29"/>
      <c r="D8" s="29"/>
      <c r="E8" s="29"/>
      <c r="F8" s="29"/>
      <c r="G8" s="29"/>
      <c r="H8" s="29"/>
      <c r="I8" s="29"/>
      <c r="J8" s="29"/>
    </row>
    <row r="9" spans="2:12" s="3" customFormat="1" ht="29">
      <c r="B9" s="67" t="s">
        <v>66</v>
      </c>
      <c r="C9" s="24">
        <f>H37</f>
        <v>871000</v>
      </c>
      <c r="D9" s="66"/>
      <c r="F9" s="18"/>
      <c r="G9" s="18"/>
    </row>
    <row r="10" spans="2:12" s="3" customFormat="1" ht="29">
      <c r="B10" s="108" t="s">
        <v>59</v>
      </c>
      <c r="C10" s="86">
        <f>H45</f>
        <v>5239000</v>
      </c>
      <c r="D10" s="110"/>
      <c r="E10" s="6"/>
      <c r="F10" s="15"/>
      <c r="G10" s="15"/>
      <c r="H10" s="6"/>
      <c r="I10" s="6"/>
      <c r="J10" s="6"/>
    </row>
    <row r="11" spans="2:12" s="3" customFormat="1" ht="29">
      <c r="B11" s="111" t="s">
        <v>60</v>
      </c>
      <c r="C11" s="24">
        <f>H45*2</f>
        <v>10478000</v>
      </c>
      <c r="D11" s="66"/>
      <c r="E11" s="18"/>
      <c r="F11" s="18"/>
      <c r="G11" s="18"/>
      <c r="J11" s="109"/>
    </row>
    <row r="12" spans="2:12" ht="10" customHeight="1">
      <c r="B12" s="61"/>
      <c r="C12" s="61"/>
      <c r="E12" s="3"/>
      <c r="F12" s="3"/>
      <c r="G12" s="3"/>
      <c r="H12" s="3"/>
      <c r="I12" s="3"/>
      <c r="J12" s="3"/>
    </row>
    <row r="13" spans="2:12" s="62" customFormat="1" ht="60">
      <c r="B13" s="64" t="s">
        <v>51</v>
      </c>
      <c r="C13" s="65" t="s">
        <v>50</v>
      </c>
      <c r="D13" s="65"/>
      <c r="E13" s="65" t="s">
        <v>49</v>
      </c>
      <c r="F13" s="65"/>
      <c r="G13" s="65"/>
      <c r="H13" s="65"/>
      <c r="I13" s="64"/>
      <c r="J13" s="64" t="s">
        <v>48</v>
      </c>
      <c r="K13" s="72"/>
      <c r="L13" s="63"/>
    </row>
    <row r="14" spans="2:12" ht="12" customHeight="1">
      <c r="B14" s="3"/>
      <c r="C14" s="11"/>
    </row>
    <row r="15" spans="2:12" ht="29">
      <c r="B15" s="61" t="s">
        <v>47</v>
      </c>
      <c r="C15" s="11"/>
      <c r="E15" s="11"/>
      <c r="F15" s="11"/>
      <c r="G15" s="11"/>
      <c r="H15" s="11"/>
      <c r="I15" s="11"/>
      <c r="J15" s="8"/>
      <c r="K15" s="8"/>
      <c r="L15" s="11"/>
    </row>
    <row r="16" spans="2:12" ht="30" customHeight="1">
      <c r="B16" s="3" t="s">
        <v>46</v>
      </c>
      <c r="C16" s="116">
        <v>2</v>
      </c>
      <c r="E16" s="122">
        <v>1</v>
      </c>
      <c r="F16" s="60"/>
      <c r="G16" s="60"/>
      <c r="H16" s="60"/>
      <c r="I16" s="7"/>
      <c r="J16" s="8"/>
      <c r="K16" s="8"/>
      <c r="L16" s="7"/>
    </row>
    <row r="17" spans="2:14" ht="30" customHeight="1">
      <c r="B17" s="6" t="s">
        <v>45</v>
      </c>
      <c r="C17" s="117">
        <v>6</v>
      </c>
      <c r="D17" s="10"/>
      <c r="E17" s="117">
        <v>1</v>
      </c>
      <c r="F17" s="59"/>
      <c r="G17" s="59"/>
      <c r="H17" s="78">
        <f>(C17*C16)-(E17*E16)</f>
        <v>11</v>
      </c>
      <c r="I17" s="76"/>
      <c r="J17" s="77" t="s">
        <v>61</v>
      </c>
      <c r="K17" s="57"/>
      <c r="L17" s="7"/>
    </row>
    <row r="18" spans="2:14" ht="30" customHeight="1">
      <c r="B18" s="3" t="s">
        <v>44</v>
      </c>
      <c r="C18" s="118">
        <v>0</v>
      </c>
      <c r="E18" s="123">
        <v>0.25</v>
      </c>
      <c r="F18" s="58"/>
      <c r="G18" s="58"/>
      <c r="H18" s="113"/>
      <c r="I18" s="114"/>
      <c r="J18" s="115"/>
      <c r="K18" s="57"/>
      <c r="L18" s="7"/>
    </row>
    <row r="19" spans="2:14" ht="30" customHeight="1">
      <c r="B19" s="6" t="s">
        <v>67</v>
      </c>
      <c r="C19" s="119">
        <v>60</v>
      </c>
      <c r="D19" s="112"/>
      <c r="E19" s="119">
        <v>120</v>
      </c>
      <c r="F19" s="71"/>
      <c r="G19" s="71"/>
      <c r="H19" s="71"/>
      <c r="I19" s="71"/>
      <c r="J19" s="5"/>
      <c r="K19" s="8"/>
    </row>
    <row r="20" spans="2:14" ht="30" customHeight="1">
      <c r="B20" s="3" t="s">
        <v>43</v>
      </c>
      <c r="C20" s="120">
        <v>100</v>
      </c>
      <c r="E20" s="42">
        <f>C20</f>
        <v>100</v>
      </c>
      <c r="F20" s="42"/>
      <c r="G20" s="42"/>
      <c r="H20" s="42"/>
      <c r="I20" s="42"/>
      <c r="J20" s="16"/>
      <c r="K20" s="16"/>
    </row>
    <row r="21" spans="2:14" ht="30" customHeight="1">
      <c r="B21" s="6" t="s">
        <v>42</v>
      </c>
      <c r="C21" s="121">
        <v>30</v>
      </c>
      <c r="D21" s="10"/>
      <c r="E21" s="56">
        <f>C21</f>
        <v>30</v>
      </c>
      <c r="F21" s="56"/>
      <c r="G21" s="56"/>
      <c r="H21" s="56"/>
      <c r="I21" s="14"/>
      <c r="J21" s="13"/>
      <c r="K21" s="39"/>
    </row>
    <row r="22" spans="2:14" ht="30" customHeight="1">
      <c r="B22" s="3" t="s">
        <v>41</v>
      </c>
      <c r="C22" s="120">
        <v>40</v>
      </c>
      <c r="E22" s="42">
        <f>C22</f>
        <v>40</v>
      </c>
      <c r="F22" s="42"/>
      <c r="G22" s="42"/>
      <c r="H22" s="42"/>
      <c r="I22" s="17"/>
      <c r="J22" s="39"/>
      <c r="K22" s="39"/>
    </row>
    <row r="23" spans="2:14" ht="30" customHeight="1">
      <c r="B23" s="6" t="s">
        <v>40</v>
      </c>
      <c r="C23" s="121">
        <v>85</v>
      </c>
      <c r="D23" s="10"/>
      <c r="E23" s="56">
        <f>C23</f>
        <v>85</v>
      </c>
      <c r="F23" s="56"/>
      <c r="G23" s="56"/>
      <c r="H23" s="56"/>
      <c r="I23" s="14"/>
      <c r="J23" s="13"/>
      <c r="K23" s="39"/>
    </row>
    <row r="24" spans="2:14" ht="10" customHeight="1">
      <c r="B24" s="3"/>
      <c r="C24" s="7"/>
      <c r="E24" s="7"/>
      <c r="F24" s="7"/>
      <c r="G24" s="7"/>
      <c r="H24" s="7"/>
      <c r="I24" s="7"/>
      <c r="J24" s="8"/>
      <c r="K24" s="8"/>
      <c r="L24" s="7"/>
    </row>
    <row r="25" spans="2:14" ht="33" customHeight="1">
      <c r="B25" s="48" t="s">
        <v>39</v>
      </c>
      <c r="C25" s="54"/>
      <c r="D25" s="55"/>
      <c r="E25" s="54"/>
      <c r="F25" s="54"/>
      <c r="G25" s="54"/>
      <c r="H25" s="54"/>
      <c r="I25" s="53"/>
      <c r="J25" s="52"/>
      <c r="K25" s="49"/>
      <c r="L25" s="7"/>
    </row>
    <row r="26" spans="2:14" ht="29">
      <c r="B26" s="3" t="s">
        <v>38</v>
      </c>
      <c r="C26" s="7"/>
      <c r="E26" s="7"/>
      <c r="F26" s="7"/>
      <c r="G26" s="7"/>
      <c r="H26" s="7"/>
      <c r="I26" s="7"/>
      <c r="J26" s="8"/>
      <c r="K26" s="8"/>
      <c r="L26" s="7"/>
      <c r="M26" s="1" t="s">
        <v>37</v>
      </c>
      <c r="N26" s="1" t="s">
        <v>36</v>
      </c>
    </row>
    <row r="27" spans="2:14" ht="10" customHeight="1">
      <c r="J27" s="51"/>
      <c r="K27" s="51"/>
    </row>
    <row r="28" spans="2:14" ht="31" customHeight="1">
      <c r="B28" s="15" t="s">
        <v>35</v>
      </c>
      <c r="C28" s="124">
        <v>0.6</v>
      </c>
      <c r="D28" s="107"/>
      <c r="E28" s="124">
        <v>0.85</v>
      </c>
      <c r="F28" s="105"/>
      <c r="G28" s="105"/>
      <c r="H28" s="105"/>
      <c r="I28" s="105"/>
      <c r="J28" s="106"/>
      <c r="K28" s="49"/>
      <c r="L28" s="50" t="s">
        <v>34</v>
      </c>
      <c r="M28" s="1" t="s">
        <v>33</v>
      </c>
      <c r="N28" s="1" t="s">
        <v>32</v>
      </c>
    </row>
    <row r="29" spans="2:14" ht="12" customHeight="1">
      <c r="B29" s="3"/>
      <c r="C29" s="45"/>
      <c r="E29" s="45"/>
      <c r="F29" s="45"/>
      <c r="G29" s="45"/>
      <c r="H29" s="45"/>
      <c r="I29" s="45"/>
      <c r="J29" s="49"/>
      <c r="K29" s="49"/>
      <c r="L29" s="45"/>
    </row>
    <row r="30" spans="2:14" ht="32" customHeight="1">
      <c r="B30" s="48" t="s">
        <v>64</v>
      </c>
      <c r="C30" s="47"/>
      <c r="D30" s="47"/>
      <c r="E30" s="47"/>
      <c r="F30" s="47"/>
      <c r="G30" s="47"/>
      <c r="H30" s="47"/>
      <c r="I30" s="47"/>
      <c r="J30" s="47"/>
      <c r="K30" s="29"/>
      <c r="L30" s="45"/>
    </row>
    <row r="31" spans="2:14" ht="9" customHeight="1">
      <c r="B31" s="46"/>
      <c r="C31" s="29"/>
      <c r="D31" s="29"/>
      <c r="E31" s="29"/>
      <c r="F31" s="29"/>
      <c r="G31" s="29"/>
      <c r="H31" s="29"/>
      <c r="I31" s="29"/>
      <c r="J31" s="29"/>
      <c r="K31" s="29"/>
      <c r="L31" s="45"/>
    </row>
    <row r="32" spans="2:14" ht="29" customHeight="1">
      <c r="B32" s="6" t="s">
        <v>30</v>
      </c>
      <c r="C32" s="9">
        <f>C19*8*C16</f>
        <v>960</v>
      </c>
      <c r="D32" s="10"/>
      <c r="E32" s="9">
        <f>E19*8*E16</f>
        <v>960</v>
      </c>
      <c r="F32" s="9"/>
      <c r="G32" s="9"/>
      <c r="H32" s="9"/>
      <c r="I32" s="9"/>
      <c r="J32" s="5"/>
      <c r="K32" s="8"/>
      <c r="L32" s="42"/>
    </row>
    <row r="33" spans="2:12" ht="29" customHeight="1">
      <c r="B33" s="3" t="s">
        <v>29</v>
      </c>
      <c r="C33" s="7">
        <f>C32*C28</f>
        <v>576</v>
      </c>
      <c r="E33" s="7">
        <f>E32*E28</f>
        <v>816</v>
      </c>
      <c r="F33" s="7"/>
      <c r="G33" s="7"/>
      <c r="H33" s="7"/>
      <c r="I33" s="7"/>
      <c r="J33" s="44"/>
      <c r="K33" s="44"/>
      <c r="L33" s="42"/>
    </row>
    <row r="34" spans="2:12" ht="16" customHeight="1">
      <c r="B34" s="18"/>
      <c r="C34" s="43"/>
      <c r="E34" s="43"/>
      <c r="F34" s="43"/>
      <c r="G34" s="43"/>
      <c r="H34" s="43"/>
      <c r="I34" s="43"/>
      <c r="J34" s="8"/>
      <c r="K34" s="8"/>
      <c r="L34" s="42"/>
    </row>
    <row r="35" spans="2:12" ht="29">
      <c r="B35" s="6" t="s">
        <v>28</v>
      </c>
      <c r="C35" s="34">
        <f>C33*C20*(5*52)</f>
        <v>14976000</v>
      </c>
      <c r="D35" s="10"/>
      <c r="E35" s="34">
        <f>E33*E20*(5*52)</f>
        <v>21216000</v>
      </c>
      <c r="F35" s="34"/>
      <c r="G35" s="34"/>
      <c r="H35" s="34"/>
      <c r="I35" s="34"/>
      <c r="J35" s="13"/>
      <c r="K35" s="39"/>
      <c r="L35" s="17"/>
    </row>
    <row r="36" spans="2:12" ht="29">
      <c r="B36" s="3" t="s">
        <v>27</v>
      </c>
      <c r="C36" s="40">
        <f>C33*C21*C65*52</f>
        <v>4492800</v>
      </c>
      <c r="E36" s="40">
        <f>E33*E21*E65*52</f>
        <v>6364800</v>
      </c>
      <c r="G36" s="41"/>
      <c r="H36" s="40"/>
      <c r="I36" s="40"/>
      <c r="J36" s="39"/>
      <c r="K36" s="39"/>
      <c r="L36" s="17"/>
    </row>
    <row r="37" spans="2:12" ht="30">
      <c r="B37" s="6" t="s">
        <v>26</v>
      </c>
      <c r="C37" s="34">
        <f>C59*(C$65*52)</f>
        <v>998400</v>
      </c>
      <c r="D37" s="10"/>
      <c r="E37" s="34">
        <f>E59*(E$65*52)</f>
        <v>127400</v>
      </c>
      <c r="F37" s="34"/>
      <c r="G37" s="34"/>
      <c r="H37" s="79">
        <f>C37-E37</f>
        <v>871000</v>
      </c>
      <c r="I37" s="74"/>
      <c r="J37" s="75" t="s">
        <v>68</v>
      </c>
      <c r="K37" s="39"/>
      <c r="L37" s="17"/>
    </row>
    <row r="38" spans="2:12" s="23" customFormat="1" ht="27">
      <c r="B38" s="23" t="s">
        <v>25</v>
      </c>
      <c r="C38" s="38">
        <f>C37/C35</f>
        <v>6.6666666666666666E-2</v>
      </c>
      <c r="D38" s="38"/>
      <c r="E38" s="38">
        <f>E37/E35</f>
        <v>6.0049019607843141E-3</v>
      </c>
      <c r="F38" s="37"/>
      <c r="G38" s="37"/>
      <c r="H38" s="37"/>
      <c r="I38" s="37"/>
      <c r="J38" s="36"/>
      <c r="K38" s="36"/>
      <c r="L38" s="35"/>
    </row>
    <row r="39" spans="2:12" ht="29">
      <c r="B39" s="6" t="s">
        <v>24</v>
      </c>
      <c r="C39" s="34">
        <f>C35-C36-C37</f>
        <v>9484800</v>
      </c>
      <c r="D39" s="10"/>
      <c r="E39" s="34">
        <f>E35-E36-E37</f>
        <v>14723800</v>
      </c>
      <c r="F39" s="34"/>
      <c r="G39" s="34"/>
      <c r="H39" s="34"/>
      <c r="I39" s="34"/>
      <c r="J39" s="13"/>
      <c r="K39" s="39"/>
      <c r="L39" s="17"/>
    </row>
    <row r="40" spans="2:12" s="23" customFormat="1" ht="30" customHeight="1">
      <c r="B40" s="23" t="s">
        <v>23</v>
      </c>
      <c r="C40" s="33">
        <f>C39/C35</f>
        <v>0.6333333333333333</v>
      </c>
      <c r="E40" s="33">
        <f>E39/E35</f>
        <v>0.69399509803921566</v>
      </c>
      <c r="F40" s="31"/>
      <c r="G40" s="31"/>
      <c r="H40" s="31"/>
      <c r="I40" s="31"/>
      <c r="J40" s="32"/>
      <c r="K40" s="32"/>
      <c r="L40" s="31"/>
    </row>
    <row r="41" spans="2:12" ht="17" customHeight="1">
      <c r="B41" s="3"/>
      <c r="C41" s="30"/>
      <c r="E41" s="30"/>
      <c r="F41" s="11"/>
      <c r="G41" s="11"/>
      <c r="H41" s="11"/>
      <c r="I41" s="11"/>
      <c r="J41" s="8"/>
      <c r="K41" s="8"/>
      <c r="L41" s="11"/>
    </row>
    <row r="42" spans="2:12" ht="29">
      <c r="B42" s="48" t="s">
        <v>31</v>
      </c>
      <c r="C42" s="55"/>
      <c r="D42" s="55"/>
      <c r="E42" s="55"/>
      <c r="F42" s="55"/>
      <c r="G42" s="55"/>
      <c r="H42" s="55"/>
      <c r="I42" s="55"/>
      <c r="J42" s="55"/>
      <c r="L42" s="29"/>
    </row>
    <row r="43" spans="2:12" ht="10" customHeight="1">
      <c r="B43" s="3"/>
      <c r="C43" s="3"/>
    </row>
    <row r="44" spans="2:12" ht="29" customHeight="1">
      <c r="B44" s="18" t="s">
        <v>22</v>
      </c>
      <c r="C44" s="50">
        <f>(E28-C28)/C28</f>
        <v>0.41666666666666669</v>
      </c>
      <c r="D44" s="3"/>
      <c r="E44" s="3"/>
      <c r="F44" s="3"/>
      <c r="G44" s="3"/>
      <c r="H44" s="3"/>
      <c r="I44" s="3"/>
      <c r="J44" s="3"/>
      <c r="K44" s="23"/>
      <c r="L44" s="23"/>
    </row>
    <row r="45" spans="2:12" ht="29" customHeight="1">
      <c r="B45" s="15" t="s">
        <v>21</v>
      </c>
      <c r="C45" s="85">
        <f>(E40-C40)/C62</f>
        <v>9.5781733746130041E-2</v>
      </c>
      <c r="D45" s="6"/>
      <c r="E45" s="86"/>
      <c r="F45" s="83"/>
      <c r="G45" s="83"/>
      <c r="H45" s="81">
        <f>E39-C39</f>
        <v>5239000</v>
      </c>
      <c r="I45" s="82"/>
      <c r="J45" s="82" t="s">
        <v>58</v>
      </c>
      <c r="L45" s="23"/>
    </row>
    <row r="46" spans="2:12" ht="29" customHeight="1">
      <c r="B46" s="87" t="s">
        <v>20</v>
      </c>
      <c r="C46" s="88">
        <f>C9/((E61-C61)*E66)</f>
        <v>43.225806451612904</v>
      </c>
      <c r="D46" s="3"/>
      <c r="E46" s="3"/>
      <c r="F46" s="3"/>
      <c r="G46" s="3"/>
      <c r="H46" s="3"/>
      <c r="I46" s="3"/>
      <c r="J46" s="3"/>
      <c r="L46" s="23"/>
    </row>
    <row r="47" spans="2:12" ht="29" customHeight="1">
      <c r="B47" s="6"/>
      <c r="C47" s="90" t="s">
        <v>57</v>
      </c>
      <c r="D47" s="91"/>
      <c r="E47" s="92" t="s">
        <v>62</v>
      </c>
      <c r="F47" s="92"/>
      <c r="G47" s="92"/>
      <c r="H47" s="93" t="s">
        <v>63</v>
      </c>
      <c r="I47" s="6"/>
      <c r="J47" s="6"/>
      <c r="K47" s="80"/>
      <c r="L47" s="23"/>
    </row>
    <row r="48" spans="2:12" ht="29" customHeight="1">
      <c r="B48" s="18"/>
      <c r="C48" s="94">
        <v>1</v>
      </c>
      <c r="D48" s="3"/>
      <c r="E48" s="95">
        <f>((H45*C48)-C9)/C9</f>
        <v>5.0149253731343286</v>
      </c>
      <c r="F48" s="3"/>
      <c r="G48" s="3"/>
      <c r="H48" s="96">
        <f>(H45*C48)-C9</f>
        <v>4368000</v>
      </c>
      <c r="I48" s="29"/>
      <c r="J48" s="29"/>
      <c r="K48" s="73"/>
      <c r="L48" s="23"/>
    </row>
    <row r="49" spans="1:12" ht="29" customHeight="1">
      <c r="B49" s="15"/>
      <c r="C49" s="97">
        <v>2</v>
      </c>
      <c r="D49" s="6"/>
      <c r="E49" s="98">
        <f>((H45*C49)-C9)/C9</f>
        <v>11.029850746268657</v>
      </c>
      <c r="F49" s="6"/>
      <c r="G49" s="6"/>
      <c r="H49" s="99">
        <f>(H45*C49)-C9</f>
        <v>9607000</v>
      </c>
      <c r="I49" s="89"/>
      <c r="J49" s="89"/>
      <c r="K49" s="73"/>
      <c r="L49" s="23"/>
    </row>
    <row r="50" spans="1:12" ht="29" customHeight="1">
      <c r="B50" s="18"/>
      <c r="C50" s="125">
        <v>5</v>
      </c>
      <c r="D50" s="100"/>
      <c r="E50" s="101">
        <f>((H45*C50)-C9)/C9</f>
        <v>29.074626865671643</v>
      </c>
      <c r="F50" s="100"/>
      <c r="G50" s="100"/>
      <c r="H50" s="102">
        <f>(H45*C50)-C9</f>
        <v>25324000</v>
      </c>
      <c r="I50" s="3"/>
      <c r="J50" s="3"/>
      <c r="K50" s="80"/>
      <c r="L50" s="23"/>
    </row>
    <row r="51" spans="1:12" ht="12" customHeight="1">
      <c r="B51" s="25"/>
      <c r="C51" s="24"/>
      <c r="E51" s="23"/>
      <c r="F51" s="23"/>
      <c r="G51" s="23"/>
      <c r="H51" s="23"/>
    </row>
    <row r="52" spans="1:12" ht="29">
      <c r="B52" s="22" t="s">
        <v>19</v>
      </c>
      <c r="C52" s="21"/>
      <c r="D52" s="20"/>
      <c r="E52" s="20"/>
      <c r="F52" s="20"/>
      <c r="G52" s="20"/>
      <c r="H52" s="20"/>
      <c r="I52" s="20"/>
      <c r="J52" s="20"/>
    </row>
    <row r="53" spans="1:12" s="26" customFormat="1" ht="31" customHeight="1">
      <c r="B53" s="103" t="s">
        <v>18</v>
      </c>
      <c r="C53" s="103" t="s">
        <v>17</v>
      </c>
      <c r="D53" s="103"/>
      <c r="E53" s="103" t="s">
        <v>16</v>
      </c>
      <c r="F53" s="103"/>
      <c r="G53" s="103"/>
      <c r="H53" s="103"/>
      <c r="I53" s="19"/>
      <c r="J53" s="104"/>
      <c r="K53" s="27"/>
    </row>
    <row r="54" spans="1:12" ht="31" customHeight="1">
      <c r="B54" s="84"/>
      <c r="C54" s="84"/>
      <c r="D54" s="84"/>
      <c r="E54" s="84"/>
      <c r="F54" s="84"/>
      <c r="G54" s="84"/>
      <c r="H54" s="84"/>
      <c r="I54" s="28"/>
      <c r="J54" s="23"/>
      <c r="K54" s="23"/>
    </row>
    <row r="55" spans="1:12" s="12" customFormat="1" ht="31" customHeight="1">
      <c r="A55" s="126"/>
      <c r="B55" s="84"/>
      <c r="C55" s="84"/>
      <c r="D55" s="84"/>
      <c r="E55" s="84"/>
      <c r="F55" s="84"/>
      <c r="G55" s="84"/>
      <c r="H55" s="84"/>
      <c r="I55" s="127"/>
      <c r="J55" s="84"/>
      <c r="K55" s="84"/>
    </row>
    <row r="56" spans="1:12" s="12" customFormat="1" ht="31" customHeight="1">
      <c r="A56" s="126"/>
      <c r="B56" s="128" t="s">
        <v>56</v>
      </c>
      <c r="C56" s="84"/>
      <c r="D56" s="84"/>
      <c r="E56" s="84"/>
      <c r="F56" s="84"/>
      <c r="G56" s="84"/>
      <c r="H56" s="84"/>
      <c r="I56" s="127"/>
      <c r="J56" s="84"/>
      <c r="K56" s="84"/>
    </row>
    <row r="57" spans="1:12" s="12" customFormat="1" ht="31" customHeight="1">
      <c r="A57" s="126"/>
      <c r="B57" s="46" t="s">
        <v>15</v>
      </c>
      <c r="C57" s="129">
        <f>C33*C20</f>
        <v>57600</v>
      </c>
      <c r="D57" s="126"/>
      <c r="E57" s="129">
        <f>E33*E20</f>
        <v>81600</v>
      </c>
      <c r="F57" s="129"/>
      <c r="G57" s="129"/>
      <c r="H57" s="129"/>
      <c r="I57" s="129"/>
      <c r="J57" s="130"/>
      <c r="K57" s="130"/>
    </row>
    <row r="58" spans="1:12" s="12" customFormat="1" ht="31" customHeight="1">
      <c r="A58" s="126"/>
      <c r="B58" s="46" t="s">
        <v>14</v>
      </c>
      <c r="C58" s="129">
        <f>C21*C33</f>
        <v>17280</v>
      </c>
      <c r="D58" s="126"/>
      <c r="E58" s="129">
        <f>E21*E33</f>
        <v>24480</v>
      </c>
      <c r="F58" s="129"/>
      <c r="G58" s="129"/>
      <c r="H58" s="129"/>
      <c r="I58" s="126"/>
      <c r="J58" s="126"/>
      <c r="K58" s="126"/>
    </row>
    <row r="59" spans="1:12" s="12" customFormat="1" ht="31" customHeight="1">
      <c r="A59" s="126"/>
      <c r="B59" s="46" t="s">
        <v>13</v>
      </c>
      <c r="C59" s="129">
        <f>((C22*C17)+(C23*C18))*(C16*C64)</f>
        <v>3840</v>
      </c>
      <c r="D59" s="126"/>
      <c r="E59" s="129">
        <f>((E22*E17)+(E23*E18))*(E16*E64)</f>
        <v>490</v>
      </c>
      <c r="F59" s="129"/>
      <c r="G59" s="129"/>
      <c r="H59" s="129"/>
      <c r="I59" s="129"/>
      <c r="J59" s="130" t="s">
        <v>12</v>
      </c>
      <c r="K59" s="130"/>
    </row>
    <row r="60" spans="1:12" s="12" customFormat="1" ht="31" customHeight="1">
      <c r="A60" s="126"/>
      <c r="B60" s="29"/>
      <c r="C60" s="131"/>
      <c r="D60" s="126"/>
      <c r="E60" s="131"/>
      <c r="F60" s="131"/>
      <c r="G60" s="131"/>
      <c r="H60" s="131"/>
      <c r="I60" s="131"/>
      <c r="J60" s="132"/>
      <c r="K60" s="132"/>
    </row>
    <row r="61" spans="1:12" s="12" customFormat="1" ht="29">
      <c r="A61" s="126"/>
      <c r="B61" s="46" t="s">
        <v>11</v>
      </c>
      <c r="C61" s="129">
        <f>C57-C59-C58</f>
        <v>36480</v>
      </c>
      <c r="D61" s="126"/>
      <c r="E61" s="129">
        <f>E57-E59-E58</f>
        <v>56630</v>
      </c>
      <c r="F61" s="129"/>
      <c r="G61" s="129"/>
      <c r="H61" s="129"/>
      <c r="I61" s="129"/>
      <c r="J61" s="130"/>
      <c r="K61" s="130"/>
    </row>
    <row r="62" spans="1:12" s="12" customFormat="1" ht="22">
      <c r="A62" s="126"/>
      <c r="B62" s="133" t="s">
        <v>10</v>
      </c>
      <c r="C62" s="134">
        <f>C61/C57</f>
        <v>0.6333333333333333</v>
      </c>
      <c r="D62" s="135"/>
      <c r="E62" s="134">
        <f>E61/E57</f>
        <v>0.69399509803921566</v>
      </c>
      <c r="F62" s="134"/>
      <c r="G62" s="134"/>
      <c r="H62" s="134"/>
      <c r="I62" s="134"/>
      <c r="J62" s="136"/>
      <c r="K62" s="136"/>
    </row>
    <row r="63" spans="1:12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</row>
    <row r="64" spans="1:12" ht="29">
      <c r="A64" s="126"/>
      <c r="B64" s="29" t="s">
        <v>9</v>
      </c>
      <c r="C64" s="137">
        <v>8</v>
      </c>
      <c r="D64" s="126"/>
      <c r="E64" s="137">
        <f>C64</f>
        <v>8</v>
      </c>
      <c r="F64" s="137"/>
      <c r="G64" s="137"/>
      <c r="H64" s="137"/>
      <c r="I64" s="137"/>
      <c r="J64" s="138"/>
      <c r="K64" s="138"/>
      <c r="L64" s="7" t="s">
        <v>7</v>
      </c>
    </row>
    <row r="65" spans="1:12" ht="29">
      <c r="A65" s="126"/>
      <c r="B65" s="29" t="s">
        <v>8</v>
      </c>
      <c r="C65" s="137">
        <v>5</v>
      </c>
      <c r="D65" s="126"/>
      <c r="E65" s="137">
        <f>C65</f>
        <v>5</v>
      </c>
      <c r="F65" s="137"/>
      <c r="G65" s="137"/>
      <c r="H65" s="137"/>
      <c r="I65" s="137"/>
      <c r="J65" s="138"/>
      <c r="K65" s="138"/>
      <c r="L65" s="7" t="s">
        <v>7</v>
      </c>
    </row>
    <row r="66" spans="1:12" ht="29">
      <c r="A66" s="126"/>
      <c r="B66" s="29" t="s">
        <v>6</v>
      </c>
      <c r="C66" s="137">
        <v>1</v>
      </c>
      <c r="D66" s="126"/>
      <c r="E66" s="137">
        <f>C66</f>
        <v>1</v>
      </c>
      <c r="F66" s="137"/>
      <c r="G66" s="137"/>
      <c r="H66" s="137"/>
      <c r="I66" s="137"/>
      <c r="J66" s="138"/>
      <c r="K66" s="138"/>
      <c r="L66" s="7"/>
    </row>
    <row r="67" spans="1:12" ht="29">
      <c r="A67" s="126"/>
      <c r="B67" s="29" t="s">
        <v>5</v>
      </c>
      <c r="C67" s="137">
        <f>C16*C64</f>
        <v>16</v>
      </c>
      <c r="D67" s="126"/>
      <c r="E67" s="137">
        <f>E16*E64</f>
        <v>8</v>
      </c>
      <c r="F67" s="137"/>
      <c r="G67" s="137"/>
      <c r="H67" s="137"/>
      <c r="I67" s="137"/>
      <c r="J67" s="138"/>
      <c r="K67" s="138"/>
      <c r="L67" s="7"/>
    </row>
    <row r="68" spans="1:12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</row>
    <row r="69" spans="1:12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</row>
    <row r="70" spans="1:12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</row>
    <row r="71" spans="1:12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</row>
    <row r="72" spans="1:12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</row>
    <row r="73" spans="1:12" ht="29">
      <c r="A73" s="126"/>
      <c r="B73" s="29" t="s">
        <v>4</v>
      </c>
      <c r="C73" s="139">
        <v>5</v>
      </c>
      <c r="D73" s="140"/>
      <c r="E73" s="137"/>
      <c r="F73" s="137"/>
      <c r="G73" s="137"/>
      <c r="H73" s="137"/>
      <c r="I73" s="137"/>
      <c r="J73" s="138"/>
      <c r="K73" s="138"/>
      <c r="L73" s="4" t="s">
        <v>3</v>
      </c>
    </row>
    <row r="74" spans="1:12" ht="29">
      <c r="A74" s="126"/>
      <c r="B74" s="29" t="s">
        <v>2</v>
      </c>
      <c r="C74" s="126"/>
      <c r="D74" s="126"/>
      <c r="E74" s="141">
        <v>0.9</v>
      </c>
      <c r="F74" s="141"/>
      <c r="G74" s="141"/>
      <c r="H74" s="141"/>
      <c r="I74" s="126"/>
      <c r="J74" s="126" t="s">
        <v>1</v>
      </c>
      <c r="K74" s="126"/>
      <c r="L74" s="2" t="s">
        <v>0</v>
      </c>
    </row>
    <row r="75" spans="1:12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</row>
    <row r="76" spans="1:12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</row>
    <row r="77" spans="1:12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</row>
    <row r="78" spans="1:12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</row>
    <row r="79" spans="1:12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</row>
    <row r="80" spans="1:12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</row>
    <row r="81" spans="1:11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</row>
    <row r="82" spans="1:11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</row>
  </sheetData>
  <sheetProtection algorithmName="SHA-512" hashValue="QJWiZGt1RxsxP7VQ4MTbTP5Es0N455ERmyQR3uyrYoIlDY1polhwYqdg/li1gam9POqSZ4W5MOH2diMDfsaVxA==" saltValue="7gVw12qn8z6ZZvp6BkGL3w==" spinCount="100000" sheet="1" objects="1" scenarios="1" selectLockedCells="1"/>
  <pageMargins left="0.7" right="0.7" top="0.75" bottom="0.75" header="0.3" footer="0.3"/>
  <pageSetup scale="3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Intec ROI Calc</vt:lpstr>
      <vt:lpstr>'Intec ROI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Engel</dc:creator>
  <cp:lastModifiedBy>Benjamin Engel</cp:lastModifiedBy>
  <cp:lastPrinted>2023-03-15T20:03:10Z</cp:lastPrinted>
  <dcterms:created xsi:type="dcterms:W3CDTF">2023-02-28T14:02:46Z</dcterms:created>
  <dcterms:modified xsi:type="dcterms:W3CDTF">2023-04-24T21:11:19Z</dcterms:modified>
</cp:coreProperties>
</file>